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600" windowHeight="7710"/>
  </bookViews>
  <sheets>
    <sheet name="KPI หน่วยงาน" sheetId="1" r:id="rId1"/>
    <sheet name="KPIหน่วยงาน" sheetId="2" r:id="rId2"/>
  </sheets>
  <calcPr calcId="125725"/>
</workbook>
</file>

<file path=xl/calcChain.xml><?xml version="1.0" encoding="utf-8"?>
<calcChain xmlns="http://schemas.openxmlformats.org/spreadsheetml/2006/main">
  <c r="E4" i="1"/>
  <c r="O4"/>
  <c r="N4"/>
  <c r="M4"/>
  <c r="L4"/>
  <c r="O13"/>
  <c r="N13"/>
  <c r="M13"/>
  <c r="L13"/>
  <c r="K13"/>
  <c r="J13"/>
  <c r="I13"/>
  <c r="H13"/>
  <c r="G13"/>
  <c r="F13"/>
  <c r="E13"/>
  <c r="D13"/>
  <c r="O10"/>
  <c r="N10"/>
  <c r="M10"/>
  <c r="L10"/>
  <c r="K10"/>
  <c r="J10"/>
  <c r="I10"/>
  <c r="H10"/>
  <c r="G10"/>
  <c r="F10"/>
  <c r="E10"/>
  <c r="D10"/>
  <c r="O7"/>
  <c r="N7"/>
  <c r="M7"/>
  <c r="L7"/>
  <c r="J7"/>
  <c r="I7"/>
  <c r="H7"/>
  <c r="G7"/>
  <c r="F7"/>
  <c r="E7"/>
  <c r="D7"/>
  <c r="K4"/>
  <c r="I4"/>
  <c r="H4"/>
  <c r="F4"/>
  <c r="P13" l="1"/>
  <c r="P4"/>
  <c r="P7"/>
  <c r="P10"/>
</calcChain>
</file>

<file path=xl/sharedStrings.xml><?xml version="1.0" encoding="utf-8"?>
<sst xmlns="http://schemas.openxmlformats.org/spreadsheetml/2006/main" count="37" uniqueCount="35">
  <si>
    <t>ตัวชี้วัด</t>
  </si>
  <si>
    <t>ฝ่ายเภสัชกรรม</t>
  </si>
  <si>
    <t>1. อัตราการเกิด Prescribing error ผู้ป่วยนอกต่อ 1,000 ใบสั่งยา</t>
  </si>
  <si>
    <t>ไม่เกิน 10</t>
  </si>
  <si>
    <t>[จำนวนครั้งที่สั่งยาผิดพลาด x 1,000] / จำนวนใบสั่งยา</t>
  </si>
  <si>
    <t>2. อัตราการเกิด Pre-Dispensing  error ผู้ป่วยนอก ต่อ 1,000 ใบสั่งยา</t>
  </si>
  <si>
    <t>ไม่เกิน 5</t>
  </si>
  <si>
    <t>[จำนวนครั้งที่จัดยาผิดพลาด x 1,000] / จำนวนใบสั่งยา</t>
  </si>
  <si>
    <t>3. อัตราการเกิด Dispensing error ผู้ป่วยนอก ต่อ 1,000 ใบสั่งยา</t>
  </si>
  <si>
    <t>ไม่เกิน 1</t>
  </si>
  <si>
    <t>[จำนวนครั้งที่จ่ายยาผิดพลาด x 1,000] / จำนวนใบสั่งยา</t>
  </si>
  <si>
    <t>4. อัตราการเกิด Prescribing error ผู้ป่วยใน ต่อ 1,000 วันนอน</t>
  </si>
  <si>
    <t>[จำนวนครั้งที่สั่งยาผิดพลาด x 1,000] / จำนวนวันนอน</t>
  </si>
  <si>
    <t>เป้าหมาย</t>
  </si>
  <si>
    <t>ต.ค.-58</t>
  </si>
  <si>
    <t>พ.ย.-58</t>
  </si>
  <si>
    <t>ธ.ค-58</t>
  </si>
  <si>
    <t>ม.ค.-59</t>
  </si>
  <si>
    <t>ก.พ-59</t>
  </si>
  <si>
    <t>มี.ค.-59</t>
  </si>
  <si>
    <t xml:space="preserve"> เม.ย.59</t>
  </si>
  <si>
    <t xml:space="preserve"> พ.ค.-59</t>
  </si>
  <si>
    <t xml:space="preserve"> มิ.ย.59</t>
  </si>
  <si>
    <t xml:space="preserve"> ก.ค.-59</t>
  </si>
  <si>
    <t xml:space="preserve"> ส.ค.-59</t>
  </si>
  <si>
    <t xml:space="preserve"> ก.ย.-59</t>
  </si>
  <si>
    <t>รวม</t>
  </si>
  <si>
    <t>คำนิยาม/สูตรคำนวน</t>
  </si>
  <si>
    <t xml:space="preserve"> จำนวนใบสั่งยา</t>
  </si>
  <si>
    <t>จำนวนครั้งที่สั่งยาผิดพลาด</t>
  </si>
  <si>
    <t>จำนวนใบสั่งยา</t>
  </si>
  <si>
    <t>จำนวนครั้งที่จัดยาผิดพลาด</t>
  </si>
  <si>
    <t>จำนวนครั้งที่จ่ายยาผิดพลาด</t>
  </si>
  <si>
    <t>จำนวนวันนอน</t>
  </si>
  <si>
    <t>[จำนวนครั้งที่สั่งยาผิดพลาด</t>
  </si>
</sst>
</file>

<file path=xl/styles.xml><?xml version="1.0" encoding="utf-8"?>
<styleSheet xmlns="http://schemas.openxmlformats.org/spreadsheetml/2006/main">
  <fonts count="7">
    <font>
      <sz val="11"/>
      <color theme="1"/>
      <name val="Tahoma"/>
      <family val="2"/>
      <charset val="222"/>
      <scheme val="minor"/>
    </font>
    <font>
      <b/>
      <sz val="14"/>
      <name val="Cordia New"/>
      <family val="2"/>
    </font>
    <font>
      <sz val="14"/>
      <name val="Angsana New"/>
      <family val="1"/>
    </font>
    <font>
      <sz val="14"/>
      <color indexed="8"/>
      <name val="Cordia New"/>
      <family val="2"/>
    </font>
    <font>
      <sz val="14"/>
      <color theme="1"/>
      <name val="CordiaUPC"/>
      <family val="2"/>
    </font>
    <font>
      <b/>
      <sz val="14"/>
      <color theme="0"/>
      <name val="CordiaUPC"/>
      <family val="2"/>
    </font>
    <font>
      <b/>
      <sz val="14"/>
      <name val="Angsana New"/>
      <family val="1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17" fontId="1" fillId="2" borderId="1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right" vertical="center"/>
    </xf>
    <xf numFmtId="2" fontId="4" fillId="5" borderId="2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right" vertical="center"/>
    </xf>
    <xf numFmtId="2" fontId="3" fillId="5" borderId="2" xfId="0" applyNumberFormat="1" applyFont="1" applyFill="1" applyBorder="1" applyAlignment="1">
      <alignment horizontal="center" vertical="top" wrapText="1"/>
    </xf>
    <xf numFmtId="2" fontId="5" fillId="6" borderId="2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0" fontId="1" fillId="5" borderId="4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</cellXfs>
  <cellStyles count="1">
    <cellStyle name="ปกติ" xfId="0" builtinId="0"/>
  </cellStyles>
  <dxfs count="6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theme="0"/>
      </font>
      <fill>
        <patternFill patternType="solid"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0"/>
      </font>
      <fill>
        <patternFill patternType="solid">
          <bgColor rgb="FFFF000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5"/>
  <sheetViews>
    <sheetView tabSelected="1" zoomScaleNormal="100" workbookViewId="0">
      <selection activeCell="C18" sqref="C18"/>
    </sheetView>
  </sheetViews>
  <sheetFormatPr defaultRowHeight="14.25"/>
  <cols>
    <col min="1" max="1" width="29.125" customWidth="1"/>
    <col min="2" max="2" width="7.625" bestFit="1" customWidth="1"/>
    <col min="3" max="3" width="35.125" bestFit="1" customWidth="1"/>
    <col min="4" max="5" width="6.375" bestFit="1" customWidth="1"/>
    <col min="6" max="6" width="5.75" bestFit="1" customWidth="1"/>
    <col min="7" max="7" width="6.375" bestFit="1" customWidth="1"/>
    <col min="8" max="8" width="5.875" bestFit="1" customWidth="1"/>
    <col min="9" max="9" width="6.375" bestFit="1" customWidth="1"/>
    <col min="10" max="10" width="6.875" bestFit="1" customWidth="1"/>
    <col min="11" max="11" width="7" bestFit="1" customWidth="1"/>
    <col min="12" max="12" width="6.25" bestFit="1" customWidth="1"/>
    <col min="13" max="14" width="6.75" bestFit="1" customWidth="1"/>
    <col min="15" max="15" width="6.625" bestFit="1" customWidth="1"/>
    <col min="16" max="16" width="10.125" customWidth="1"/>
  </cols>
  <sheetData>
    <row r="2" spans="1:16" ht="21">
      <c r="A2" s="1" t="s">
        <v>0</v>
      </c>
      <c r="B2" s="1" t="s">
        <v>13</v>
      </c>
      <c r="C2" s="1" t="s">
        <v>27</v>
      </c>
      <c r="D2" s="2" t="s">
        <v>14</v>
      </c>
      <c r="E2" s="2" t="s">
        <v>15</v>
      </c>
      <c r="F2" s="2" t="s">
        <v>16</v>
      </c>
      <c r="G2" s="2" t="s">
        <v>17</v>
      </c>
      <c r="H2" s="2" t="s">
        <v>18</v>
      </c>
      <c r="I2" s="2" t="s">
        <v>19</v>
      </c>
      <c r="J2" s="3" t="s">
        <v>20</v>
      </c>
      <c r="K2" s="1" t="s">
        <v>21</v>
      </c>
      <c r="L2" s="1" t="s">
        <v>22</v>
      </c>
      <c r="M2" s="1" t="s">
        <v>23</v>
      </c>
      <c r="N2" s="1" t="s">
        <v>24</v>
      </c>
      <c r="O2" s="1" t="s">
        <v>25</v>
      </c>
      <c r="P2" s="1" t="s">
        <v>26</v>
      </c>
    </row>
    <row r="3" spans="1:16" ht="2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21.75">
      <c r="A4" s="11" t="s">
        <v>2</v>
      </c>
      <c r="B4" s="17" t="s">
        <v>3</v>
      </c>
      <c r="C4" s="8" t="s">
        <v>4</v>
      </c>
      <c r="D4" s="9">
        <v>0.94</v>
      </c>
      <c r="E4" s="9">
        <f>29*1000/7729</f>
        <v>3.7521024712123174</v>
      </c>
      <c r="F4" s="9">
        <f>29*1000/7801</f>
        <v>3.7174721189591078</v>
      </c>
      <c r="G4" s="9">
        <v>3.3</v>
      </c>
      <c r="H4" s="9">
        <f>16*1000/7382</f>
        <v>2.167434299647792</v>
      </c>
      <c r="I4" s="9">
        <f>8*1000/7463</f>
        <v>1.0719549778909285</v>
      </c>
      <c r="J4" s="9">
        <v>0.4</v>
      </c>
      <c r="K4" s="9">
        <f>4*1000/6845</f>
        <v>0.58436815193571945</v>
      </c>
      <c r="L4" s="9">
        <f>0*1000/7626</f>
        <v>0</v>
      </c>
      <c r="M4" s="9">
        <f>1*1000/7346</f>
        <v>0.13612850530901172</v>
      </c>
      <c r="N4" s="9">
        <f>0*1000/7576</f>
        <v>0</v>
      </c>
      <c r="O4" s="9">
        <f>1*1000/7761</f>
        <v>0.12884937508053085</v>
      </c>
      <c r="P4" s="10">
        <f>SUM(D4:O4)/COUNT(D4:O4)</f>
        <v>1.3498591583362838</v>
      </c>
    </row>
    <row r="5" spans="1:16" ht="21.75">
      <c r="A5" s="12"/>
      <c r="B5" s="18"/>
      <c r="C5" s="8" t="s">
        <v>28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7"/>
    </row>
    <row r="6" spans="1:16" ht="21.75">
      <c r="A6" s="13"/>
      <c r="B6" s="19"/>
      <c r="C6" s="8" t="s">
        <v>29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7"/>
    </row>
    <row r="7" spans="1:16" ht="21.75">
      <c r="A7" s="14" t="s">
        <v>5</v>
      </c>
      <c r="B7" s="20" t="s">
        <v>6</v>
      </c>
      <c r="C7" s="6" t="s">
        <v>7</v>
      </c>
      <c r="D7" s="4">
        <f>7*1000/7417</f>
        <v>0.94377780773897801</v>
      </c>
      <c r="E7" s="4">
        <f>8*1000/7729</f>
        <v>1.03506275067926</v>
      </c>
      <c r="F7" s="4">
        <f>5*1000/7801</f>
        <v>0.64094346878605302</v>
      </c>
      <c r="G7" s="4">
        <f>5*1000/8001</f>
        <v>0.62492188476440447</v>
      </c>
      <c r="H7" s="4">
        <f>5*1000/7382</f>
        <v>0.67732321863993494</v>
      </c>
      <c r="I7" s="4">
        <f>2*1000/7463</f>
        <v>0.26798874447273213</v>
      </c>
      <c r="J7" s="4">
        <f>0*1000/6349</f>
        <v>0</v>
      </c>
      <c r="K7" s="4">
        <v>90</v>
      </c>
      <c r="L7" s="4">
        <f>2*1000/7626</f>
        <v>0.26226068712300027</v>
      </c>
      <c r="M7" s="4">
        <f>0*1000/7346</f>
        <v>0</v>
      </c>
      <c r="N7" s="4">
        <f>0*1000/7576</f>
        <v>0</v>
      </c>
      <c r="O7" s="4">
        <f>1*1000/7761</f>
        <v>0.12884937508053085</v>
      </c>
      <c r="P7" s="10">
        <f t="shared" ref="P7:P13" si="0">SUM(D7:O7)/COUNT(D7:O7)</f>
        <v>7.881760661440409</v>
      </c>
    </row>
    <row r="8" spans="1:16" ht="21.75">
      <c r="A8" s="15"/>
      <c r="B8" s="21"/>
      <c r="C8" s="6" t="s">
        <v>30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7"/>
    </row>
    <row r="9" spans="1:16" ht="21.75">
      <c r="A9" s="16"/>
      <c r="B9" s="22"/>
      <c r="C9" s="6" t="s">
        <v>31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7"/>
    </row>
    <row r="10" spans="1:16" ht="21.75">
      <c r="A10" s="11" t="s">
        <v>8</v>
      </c>
      <c r="B10" s="17" t="s">
        <v>9</v>
      </c>
      <c r="C10" s="8" t="s">
        <v>10</v>
      </c>
      <c r="D10" s="9">
        <f>3*1000/7417</f>
        <v>0.40447620331670486</v>
      </c>
      <c r="E10" s="9">
        <f>1*1000/7729</f>
        <v>0.1293828438349075</v>
      </c>
      <c r="F10" s="9">
        <f>0*1000/7801</f>
        <v>0</v>
      </c>
      <c r="G10" s="9">
        <f>0*1000/8001</f>
        <v>0</v>
      </c>
      <c r="H10" s="9">
        <f>0*1000/7382</f>
        <v>0</v>
      </c>
      <c r="I10" s="9">
        <f>0*1000/7463</f>
        <v>0</v>
      </c>
      <c r="J10" s="9">
        <f>1*1000/6349</f>
        <v>0.15750511891636479</v>
      </c>
      <c r="K10" s="9">
        <f>0*1000/6845</f>
        <v>0</v>
      </c>
      <c r="L10" s="9">
        <f>0*1000/7626</f>
        <v>0</v>
      </c>
      <c r="M10" s="9">
        <f>0*1000/7346</f>
        <v>0</v>
      </c>
      <c r="N10" s="9">
        <f>0*1000/7576</f>
        <v>0</v>
      </c>
      <c r="O10" s="9">
        <f>0*1000/7761</f>
        <v>0</v>
      </c>
      <c r="P10" s="10">
        <f t="shared" si="0"/>
        <v>5.7613680505664761E-2</v>
      </c>
    </row>
    <row r="11" spans="1:16" ht="21.75">
      <c r="A11" s="12"/>
      <c r="B11" s="18"/>
      <c r="C11" s="8" t="s">
        <v>30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7"/>
    </row>
    <row r="12" spans="1:16" ht="21.75">
      <c r="A12" s="13"/>
      <c r="B12" s="19"/>
      <c r="C12" s="8" t="s">
        <v>32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7"/>
    </row>
    <row r="13" spans="1:16" ht="21.75">
      <c r="A13" s="14" t="s">
        <v>11</v>
      </c>
      <c r="B13" s="20" t="s">
        <v>6</v>
      </c>
      <c r="C13" s="6" t="s">
        <v>12</v>
      </c>
      <c r="D13" s="4">
        <f>1*1000/1179</f>
        <v>0.8481764206955047</v>
      </c>
      <c r="E13" s="4">
        <f>2*1000/1327</f>
        <v>1.5071590052750565</v>
      </c>
      <c r="F13" s="4">
        <f>0*1000/1301</f>
        <v>0</v>
      </c>
      <c r="G13" s="4">
        <f>1*1000/1369</f>
        <v>0.73046018991964934</v>
      </c>
      <c r="H13" s="4">
        <f>2*1000/1157</f>
        <v>1.7286084701815039</v>
      </c>
      <c r="I13" s="4">
        <f>1*1000/1175</f>
        <v>0.85106382978723405</v>
      </c>
      <c r="J13" s="4">
        <f>0*1000/1117</f>
        <v>0</v>
      </c>
      <c r="K13" s="4">
        <f>0*1000/6845</f>
        <v>0</v>
      </c>
      <c r="L13" s="4">
        <f>0*1000/1163</f>
        <v>0</v>
      </c>
      <c r="M13" s="4">
        <f>1*1000/1326</f>
        <v>0.75414781297134237</v>
      </c>
      <c r="N13" s="4">
        <f>0*1000/1393</f>
        <v>0</v>
      </c>
      <c r="O13" s="4">
        <f>0*1000/1271</f>
        <v>0</v>
      </c>
      <c r="P13" s="10">
        <f t="shared" si="0"/>
        <v>0.53496797740252433</v>
      </c>
    </row>
    <row r="14" spans="1:16" ht="21.75">
      <c r="A14" s="15"/>
      <c r="B14" s="21"/>
      <c r="C14" s="6" t="s">
        <v>33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7"/>
    </row>
    <row r="15" spans="1:16" ht="21.75">
      <c r="A15" s="16"/>
      <c r="B15" s="22"/>
      <c r="C15" s="6" t="s">
        <v>34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7"/>
    </row>
  </sheetData>
  <mergeCells count="9">
    <mergeCell ref="A3:P3"/>
    <mergeCell ref="B4:B6"/>
    <mergeCell ref="B7:B9"/>
    <mergeCell ref="A4:A6"/>
    <mergeCell ref="A7:A9"/>
    <mergeCell ref="A10:A12"/>
    <mergeCell ref="A13:A15"/>
    <mergeCell ref="B10:B12"/>
    <mergeCell ref="B13:B15"/>
  </mergeCells>
  <conditionalFormatting sqref="D4:P4">
    <cfRule type="cellIs" dxfId="7" priority="4" operator="greaterThan">
      <formula>10</formula>
    </cfRule>
  </conditionalFormatting>
  <conditionalFormatting sqref="D7:P7">
    <cfRule type="cellIs" dxfId="5" priority="3" operator="greaterThan">
      <formula>5</formula>
    </cfRule>
  </conditionalFormatting>
  <conditionalFormatting sqref="D10:P10">
    <cfRule type="cellIs" dxfId="3" priority="2" operator="greaterThan">
      <formula>1</formula>
    </cfRule>
  </conditionalFormatting>
  <conditionalFormatting sqref="D13:P13">
    <cfRule type="cellIs" dxfId="1" priority="1" operator="greaterThan">
      <formula>5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6" sqref="C6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KPI หน่วยงาน</vt:lpstr>
      <vt:lpstr>KPIหน่วยงาน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advance</dc:creator>
  <cp:lastModifiedBy>advance</cp:lastModifiedBy>
  <dcterms:created xsi:type="dcterms:W3CDTF">2015-10-26T14:01:22Z</dcterms:created>
  <dcterms:modified xsi:type="dcterms:W3CDTF">2015-11-24T03:57:24Z</dcterms:modified>
</cp:coreProperties>
</file>